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Př. č.1_4  8. běh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_xlnm.Print_Area" localSheetId="0">'Př. č.1_4  8. běh'!$A$1:$Q$47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<sst xmlns="http://schemas.openxmlformats.org/spreadsheetml/2006/main" count="56" uniqueCount="54">
  <si>
    <t>v tisících Kč</t>
  </si>
  <si>
    <t>Souhrnné ukazatele</t>
  </si>
  <si>
    <t>Specifické ukazatele - příjmy</t>
  </si>
  <si>
    <t>Specifické ukazatele - výdaje</t>
  </si>
  <si>
    <t>Kapitola 327 Ministerstvo dopravy</t>
  </si>
  <si>
    <t>Příjmy celkem</t>
  </si>
  <si>
    <t>v tom: příjmy z rozpočtu Evropské unie bez SZP celkem</t>
  </si>
  <si>
    <t>Drážní a kombinovaná doprava</t>
  </si>
  <si>
    <t>Pozemní komunikace</t>
  </si>
  <si>
    <t>Dotace pro Státní fond dopravní infrastruktury</t>
  </si>
  <si>
    <t>v tom: dotace pro společné programy (projekty) EU a ČR</t>
  </si>
  <si>
    <t xml:space="preserve">           financování dálnice D47 podle zákona č. 220/2003 Sb.</t>
  </si>
  <si>
    <t xml:space="preserve">          dotace na projekty spolufinancované z EIB</t>
  </si>
  <si>
    <t>Ostatní výdaje spojené s dopravní politikou státu</t>
  </si>
  <si>
    <t xml:space="preserve"> Průřezové ukazatele                     </t>
  </si>
  <si>
    <t>Platy zaměstnanců a ostatní platby za provedenou práci</t>
  </si>
  <si>
    <t>Převod fondu kulturních a sociálních potřeb</t>
  </si>
  <si>
    <t>Platy zaměstnanců v pracovním poměru</t>
  </si>
  <si>
    <t>v tom: ze státního rozpočtu celkem</t>
  </si>
  <si>
    <t>Zajištění přípravy na krizové situace podle zákona č. 240/2000 Sb.</t>
  </si>
  <si>
    <t>Výdaje spolufinancované z rozpočtu Evropské unie bez SZP celkem</t>
  </si>
  <si>
    <t>v tom: ze státního rozpočtu</t>
  </si>
  <si>
    <t>podíl rozpočtu Evropské unie</t>
  </si>
  <si>
    <t>Výdaje vedené v informačním systému programového financování EDS/SMVS celkem</t>
  </si>
  <si>
    <t>Sestavil: Ing. Brabcová                                                 Kontroloval: Ing. Vrkoslav</t>
  </si>
  <si>
    <t>Ukazatele kapitoly v roce 2013</t>
  </si>
  <si>
    <t xml:space="preserve">Nedaňové příjmy, kapitálové příjmy a přijaté transfery celkem </t>
  </si>
  <si>
    <t xml:space="preserve">          příjmy z prostředků finančních mechanizmů</t>
  </si>
  <si>
    <t xml:space="preserve">ostatní nedaňové příjmy, kapitálové příjmy a přijaté transfery celkem </t>
  </si>
  <si>
    <t xml:space="preserve">          ostatní dotace pro Státní fond dopravní infrastruktury</t>
  </si>
  <si>
    <t>Výdaje na společné projekty, které jsou zčásti financovány z prostředků finančních mechanizmů celkem</t>
  </si>
  <si>
    <t>podíl prostředků finančních mechanizmů</t>
  </si>
  <si>
    <t>Datum a podpis: 26.7.2012                                              Datum a podpis: 26.7.2012</t>
  </si>
  <si>
    <t>2. běh</t>
  </si>
  <si>
    <t>3. běh</t>
  </si>
  <si>
    <t>4. běh</t>
  </si>
  <si>
    <t xml:space="preserve">5. běh </t>
  </si>
  <si>
    <t xml:space="preserve">6. běh </t>
  </si>
  <si>
    <t xml:space="preserve">7. běh </t>
  </si>
  <si>
    <t>Tabulka č. 1</t>
  </si>
  <si>
    <t>Příloha č. 1</t>
  </si>
  <si>
    <r>
      <t>1)</t>
    </r>
    <r>
      <rPr>
        <sz val="9"/>
        <rFont val="Times New Roman"/>
        <family val="1"/>
      </rPr>
      <t xml:space="preserve"> povinné pojistné na sociální zabezpečení a příspěvek na státní politiku zaměstnanosti a pojistné na veřejné zdravotní pojištění</t>
    </r>
  </si>
  <si>
    <r>
      <t>6)</t>
    </r>
    <r>
      <rPr>
        <sz val="9"/>
        <rFont val="Times New Roman"/>
        <family val="1"/>
      </rPr>
      <t xml:space="preserve"> z rozpočtu EU a z prostředků finančních mechanismů</t>
    </r>
  </si>
  <si>
    <r>
      <t>3)</t>
    </r>
    <r>
      <rPr>
        <sz val="9"/>
        <rFont val="Times New Roman"/>
        <family val="1"/>
      </rPr>
      <t xml:space="preserve"> výdaje na výzkum, vývoj a inovace podle § 6 odst. 1 zákona č. 130/2002 Sb., ve znění zákona č. 110/2009 Sb.</t>
    </r>
  </si>
  <si>
    <r>
      <t>4)</t>
    </r>
    <r>
      <rPr>
        <sz val="9"/>
        <rFont val="Times New Roman"/>
        <family val="1"/>
      </rPr>
      <t xml:space="preserve"> výdaje na výzkum a vývoj podle § 6 odst. 2 zákona č. 130/2002 Sb., ve znění zákona č. 110/2009 Sb.</t>
    </r>
  </si>
  <si>
    <r>
      <t>5)</t>
    </r>
    <r>
      <rPr>
        <sz val="9"/>
        <rFont val="Times New Roman"/>
        <family val="1"/>
      </rPr>
      <t xml:space="preserve"> bez příjmů z povinného pojistného na sociální zabezpečení a příspěvku na státní politiku zaměstnanosti</t>
    </r>
  </si>
  <si>
    <r>
      <t xml:space="preserve">Výdaje celkem    </t>
    </r>
    <r>
      <rPr>
        <i/>
        <sz val="11"/>
        <color indexed="8"/>
        <rFont val="Times New Roman"/>
        <family val="1"/>
      </rPr>
      <t xml:space="preserve"> </t>
    </r>
  </si>
  <si>
    <r>
      <t>Daňové příjmy</t>
    </r>
    <r>
      <rPr>
        <vertAlign val="superscript"/>
        <sz val="11"/>
        <rFont val="Times New Roman"/>
        <family val="1"/>
      </rPr>
      <t>5)</t>
    </r>
  </si>
  <si>
    <r>
      <t>Povinné pojistné placené zaměstnavatelem</t>
    </r>
    <r>
      <rPr>
        <vertAlign val="superscript"/>
        <sz val="11"/>
        <rFont val="Times New Roman"/>
        <family val="1"/>
      </rPr>
      <t>1)</t>
    </r>
  </si>
  <si>
    <r>
      <t>Výdaje na výzkum, vývoj a inovace celkem včetně programů spolufinancovaných z prostředků zahraničních programů</t>
    </r>
    <r>
      <rPr>
        <vertAlign val="superscript"/>
        <sz val="11"/>
        <rFont val="Times New Roman"/>
        <family val="1"/>
      </rPr>
      <t>2)</t>
    </r>
  </si>
  <si>
    <r>
      <t xml:space="preserve">v tom: institucionální výdaje celkem </t>
    </r>
    <r>
      <rPr>
        <vertAlign val="superscript"/>
        <sz val="11"/>
        <rFont val="Times New Roman"/>
        <family val="1"/>
      </rPr>
      <t>3)</t>
    </r>
  </si>
  <si>
    <r>
      <t xml:space="preserve">účelové výdaje celkem </t>
    </r>
    <r>
      <rPr>
        <vertAlign val="superscript"/>
        <sz val="11"/>
        <rFont val="Times New Roman"/>
        <family val="1"/>
      </rPr>
      <t>3)</t>
    </r>
  </si>
  <si>
    <r>
      <t xml:space="preserve">podíl prostředků zahraničních programů </t>
    </r>
    <r>
      <rPr>
        <vertAlign val="superscript"/>
        <sz val="11"/>
        <rFont val="Times New Roman"/>
        <family val="1"/>
      </rPr>
      <t>2)</t>
    </r>
  </si>
  <si>
    <r>
      <t>Účelová podpora na programy aplikovaného výzkumu, vývoje a inovací</t>
    </r>
    <r>
      <rPr>
        <vertAlign val="superscript"/>
        <sz val="11"/>
        <rFont val="Times New Roman"/>
        <family val="1"/>
      </rPr>
      <t>4)</t>
    </r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</si>
</sst>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\ ###\ ###"/>
    <numFmt numFmtId="168" formatCode="#,##0;[Red]\-#,##0;&quot;  &quot;"/>
    <numFmt numFmtId="169" formatCode="0.000"/>
    <numFmt numFmtId="170" formatCode="#,##0.0"/>
    <numFmt numFmtId="171" formatCode="#\ ###\ ##0"/>
    <numFmt numFmtId="172" formatCode="0.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\ &quot;Kčs&quot;;\-#,##0\ &quot;Kčs&quot;"/>
    <numFmt numFmtId="182" formatCode="#,##0\ &quot;Kčs&quot;;[Red]\-#,##0\ &quot;Kčs&quot;"/>
    <numFmt numFmtId="183" formatCode="#,##0.00\ &quot;Kčs&quot;;\-#,##0.00\ &quot;Kčs&quot;"/>
    <numFmt numFmtId="184" formatCode="#,##0.00\ &quot;Kčs&quot;;[Red]\-#,##0.00\ &quot;Kčs&quot;"/>
    <numFmt numFmtId="185" formatCode="_-* #,##0\ &quot;Kčs&quot;_-;\-* #,##0\ &quot;Kčs&quot;_-;_-* &quot;-&quot;\ &quot;Kčs&quot;_-;_-@_-"/>
    <numFmt numFmtId="186" formatCode="_-* #,##0\ _K_č_s_-;\-* #,##0\ _K_č_s_-;_-* &quot;-&quot;\ _K_č_s_-;_-@_-"/>
    <numFmt numFmtId="187" formatCode="_-* #,##0.00\ &quot;Kčs&quot;_-;\-* #,##0.00\ &quot;Kčs&quot;_-;_-* &quot;-&quot;??\ &quot;Kčs&quot;_-;_-@_-"/>
    <numFmt numFmtId="188" formatCode="_-* #,##0.00\ _K_č_s_-;\-* #,##0.00\ _K_č_s_-;_-* &quot;-&quot;??\ _K_č_s_-;_-@_-"/>
    <numFmt numFmtId="189" formatCode="#,##0.0;[Red]\-#,##0.0;&quot;  &quot;"/>
    <numFmt numFmtId="190" formatCode="0.000000"/>
    <numFmt numFmtId="191" formatCode="0.00000"/>
    <numFmt numFmtId="192" formatCode="0.0000"/>
    <numFmt numFmtId="193" formatCode="0.000000000"/>
    <numFmt numFmtId="194" formatCode="0.00000000"/>
    <numFmt numFmtId="195" formatCode="0.0000000"/>
    <numFmt numFmtId="196" formatCode="0.00_ ;\-0.00\ "/>
    <numFmt numFmtId="197" formatCode="#,##0_ ;[Red]\-#,##0\ "/>
    <numFmt numFmtId="198" formatCode="0_ ;[Red]\-0\ "/>
    <numFmt numFmtId="199" formatCode="#,##0;[Red]\-#,##0;\ &quot; &quot;"/>
    <numFmt numFmtId="200" formatCode="#,##0.0;[Red]\-#,##0.0;\ &quot; &quot;"/>
    <numFmt numFmtId="201" formatCode="#,##0.00;[Red]\-#,##0.00;\ &quot; &quot;"/>
    <numFmt numFmtId="202" formatCode="#,##0;[Red]\-#,##0;&quot; &quot;"/>
    <numFmt numFmtId="203" formatCode="#,##0;\-#,##0;&quot; &quot;"/>
    <numFmt numFmtId="204" formatCode="#,##0;[Red]#,##0"/>
    <numFmt numFmtId="205" formatCode="0.0%"/>
    <numFmt numFmtId="206" formatCode="#,##0;[Red]&quot;NELZE !&quot;"/>
    <numFmt numFmtId="207" formatCode="0_)"/>
    <numFmt numFmtId="208" formatCode="#,##0.000"/>
    <numFmt numFmtId="209" formatCode="[$-405]d\.\ mmmm\ yyyy"/>
    <numFmt numFmtId="210" formatCode="000\ 00"/>
    <numFmt numFmtId="211" formatCode="mm\ yy"/>
  </numFmts>
  <fonts count="22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7" fillId="0" borderId="1" xfId="0" applyNumberFormat="1" applyFont="1" applyBorder="1" applyAlignment="1">
      <alignment/>
    </xf>
    <xf numFmtId="3" fontId="8" fillId="0" borderId="2" xfId="0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3" fontId="6" fillId="0" borderId="2" xfId="0" applyNumberFormat="1" applyFont="1" applyFill="1" applyBorder="1" applyAlignment="1">
      <alignment horizontal="right" vertical="top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10" fillId="0" borderId="5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2" fontId="10" fillId="0" borderId="7" xfId="0" applyNumberFormat="1" applyFont="1" applyBorder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8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5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3" fontId="16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3" fontId="16" fillId="2" borderId="3" xfId="0" applyNumberFormat="1" applyFont="1" applyFill="1" applyBorder="1" applyAlignment="1">
      <alignment/>
    </xf>
    <xf numFmtId="3" fontId="17" fillId="2" borderId="3" xfId="0" applyNumberFormat="1" applyFont="1" applyFill="1" applyBorder="1" applyAlignment="1">
      <alignment/>
    </xf>
    <xf numFmtId="3" fontId="15" fillId="2" borderId="3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9" fontId="17" fillId="0" borderId="12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49" fontId="17" fillId="0" borderId="12" xfId="0" applyNumberFormat="1" applyFont="1" applyBorder="1" applyAlignment="1">
      <alignment vertical="center" wrapText="1"/>
    </xf>
    <xf numFmtId="0" fontId="15" fillId="0" borderId="10" xfId="0" applyFont="1" applyBorder="1" applyAlignment="1">
      <alignment/>
    </xf>
    <xf numFmtId="49" fontId="17" fillId="0" borderId="12" xfId="0" applyNumberFormat="1" applyFont="1" applyBorder="1" applyAlignment="1">
      <alignment horizontal="left" vertical="center" indent="3"/>
    </xf>
    <xf numFmtId="0" fontId="20" fillId="0" borderId="7" xfId="0" applyFont="1" applyFill="1" applyBorder="1" applyAlignment="1">
      <alignment/>
    </xf>
    <xf numFmtId="0" fontId="16" fillId="0" borderId="12" xfId="20" applyFont="1" applyFill="1" applyBorder="1" applyAlignment="1">
      <alignment horizontal="left"/>
      <protection/>
    </xf>
    <xf numFmtId="3" fontId="16" fillId="0" borderId="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6" fillId="0" borderId="12" xfId="20" applyFont="1" applyFill="1" applyBorder="1" applyAlignment="1">
      <alignment/>
      <protection/>
    </xf>
    <xf numFmtId="3" fontId="16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49" fontId="17" fillId="2" borderId="12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 vertical="top" wrapText="1"/>
    </xf>
    <xf numFmtId="3" fontId="17" fillId="0" borderId="1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 wrapText="1"/>
    </xf>
    <xf numFmtId="49" fontId="16" fillId="2" borderId="12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 vertical="top" wrapText="1"/>
    </xf>
    <xf numFmtId="3" fontId="17" fillId="2" borderId="1" xfId="0" applyNumberFormat="1" applyFont="1" applyFill="1" applyBorder="1" applyAlignment="1">
      <alignment vertical="top" wrapText="1"/>
    </xf>
    <xf numFmtId="3" fontId="15" fillId="2" borderId="1" xfId="0" applyNumberFormat="1" applyFont="1" applyFill="1" applyBorder="1" applyAlignment="1">
      <alignment vertical="top" wrapText="1"/>
    </xf>
    <xf numFmtId="2" fontId="16" fillId="0" borderId="13" xfId="20" applyNumberFormat="1" applyFont="1" applyFill="1" applyBorder="1" applyAlignment="1">
      <alignment/>
      <protection/>
    </xf>
    <xf numFmtId="0" fontId="15" fillId="0" borderId="7" xfId="0" applyFont="1" applyFill="1" applyBorder="1" applyAlignment="1">
      <alignment/>
    </xf>
    <xf numFmtId="3" fontId="16" fillId="0" borderId="3" xfId="0" applyNumberFormat="1" applyFont="1" applyFill="1" applyBorder="1" applyAlignment="1">
      <alignment vertical="top"/>
    </xf>
    <xf numFmtId="3" fontId="17" fillId="0" borderId="3" xfId="0" applyNumberFormat="1" applyFont="1" applyFill="1" applyBorder="1" applyAlignment="1">
      <alignment vertical="top"/>
    </xf>
    <xf numFmtId="3" fontId="15" fillId="0" borderId="3" xfId="0" applyNumberFormat="1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3" fontId="16" fillId="0" borderId="1" xfId="0" applyNumberFormat="1" applyFont="1" applyFill="1" applyBorder="1" applyAlignment="1">
      <alignment vertical="top"/>
    </xf>
    <xf numFmtId="3" fontId="17" fillId="0" borderId="1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top"/>
    </xf>
    <xf numFmtId="49" fontId="17" fillId="0" borderId="12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wrapText="1"/>
    </xf>
    <xf numFmtId="49" fontId="17" fillId="0" borderId="12" xfId="0" applyNumberFormat="1" applyFont="1" applyBorder="1" applyAlignment="1">
      <alignment horizontal="left" vertical="center" indent="6"/>
    </xf>
    <xf numFmtId="49" fontId="17" fillId="0" borderId="12" xfId="0" applyNumberFormat="1" applyFont="1" applyFill="1" applyBorder="1" applyAlignment="1">
      <alignment horizontal="left" vertical="center" indent="3"/>
    </xf>
    <xf numFmtId="49" fontId="17" fillId="0" borderId="12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6" fillId="2" borderId="1" xfId="20" applyNumberFormat="1" applyFont="1" applyFill="1" applyBorder="1" applyAlignment="1">
      <alignment horizontal="right" vertical="top"/>
      <protection/>
    </xf>
    <xf numFmtId="3" fontId="17" fillId="2" borderId="1" xfId="20" applyNumberFormat="1" applyFont="1" applyFill="1" applyBorder="1" applyAlignment="1">
      <alignment horizontal="right" vertical="top"/>
      <protection/>
    </xf>
    <xf numFmtId="3" fontId="15" fillId="2" borderId="1" xfId="20" applyNumberFormat="1" applyFont="1" applyFill="1" applyBorder="1" applyAlignment="1">
      <alignment horizontal="right" vertical="center"/>
      <protection/>
    </xf>
    <xf numFmtId="3" fontId="15" fillId="2" borderId="1" xfId="20" applyNumberFormat="1" applyFont="1" applyFill="1" applyBorder="1" applyAlignment="1">
      <alignment horizontal="right" vertical="top"/>
      <protection/>
    </xf>
    <xf numFmtId="3" fontId="16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6" fillId="2" borderId="1" xfId="20" applyNumberFormat="1" applyFont="1" applyFill="1" applyBorder="1" applyAlignment="1">
      <alignment/>
      <protection/>
    </xf>
    <xf numFmtId="3" fontId="16" fillId="0" borderId="1" xfId="0" applyNumberFormat="1" applyFont="1" applyBorder="1" applyAlignment="1">
      <alignment/>
    </xf>
    <xf numFmtId="3" fontId="17" fillId="2" borderId="1" xfId="20" applyNumberFormat="1" applyFont="1" applyFill="1" applyBorder="1" applyAlignment="1">
      <alignment/>
      <protection/>
    </xf>
    <xf numFmtId="3" fontId="15" fillId="2" borderId="1" xfId="20" applyNumberFormat="1" applyFont="1" applyFill="1" applyBorder="1" applyAlignment="1">
      <alignment/>
      <protection/>
    </xf>
    <xf numFmtId="0" fontId="17" fillId="0" borderId="0" xfId="0" applyFont="1" applyAlignment="1">
      <alignment/>
    </xf>
    <xf numFmtId="0" fontId="15" fillId="0" borderId="14" xfId="0" applyFont="1" applyFill="1" applyBorder="1" applyAlignment="1">
      <alignment/>
    </xf>
    <xf numFmtId="49" fontId="17" fillId="0" borderId="1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top"/>
    </xf>
    <xf numFmtId="3" fontId="16" fillId="0" borderId="16" xfId="0" applyNumberFormat="1" applyFont="1" applyBorder="1" applyAlignment="1">
      <alignment/>
    </xf>
    <xf numFmtId="3" fontId="17" fillId="0" borderId="16" xfId="0" applyNumberFormat="1" applyFont="1" applyFill="1" applyBorder="1" applyAlignment="1">
      <alignment vertical="top"/>
    </xf>
    <xf numFmtId="3" fontId="15" fillId="0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ýprava MF 15.8. Přílohy z vyhláš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V28" sqref="V28"/>
    </sheetView>
  </sheetViews>
  <sheetFormatPr defaultColWidth="9.00390625" defaultRowHeight="12.75"/>
  <cols>
    <col min="1" max="1" width="6.375" style="19" customWidth="1"/>
    <col min="2" max="2" width="77.125" style="19" customWidth="1"/>
    <col min="3" max="11" width="14.875" style="19" hidden="1" customWidth="1"/>
    <col min="12" max="12" width="14.875" style="20" hidden="1" customWidth="1"/>
    <col min="13" max="13" width="14.875" style="19" hidden="1" customWidth="1"/>
    <col min="14" max="14" width="14.875" style="20" hidden="1" customWidth="1"/>
    <col min="15" max="15" width="14.875" style="19" hidden="1" customWidth="1"/>
    <col min="16" max="16" width="14.875" style="20" hidden="1" customWidth="1"/>
    <col min="17" max="17" width="15.125" style="19" customWidth="1"/>
    <col min="18" max="16384" width="9.375" style="19" customWidth="1"/>
  </cols>
  <sheetData>
    <row r="1" spans="1:17" ht="15.75">
      <c r="A1" s="1" t="s">
        <v>4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8"/>
      <c r="O1" s="2" t="s">
        <v>39</v>
      </c>
      <c r="P1" s="19"/>
      <c r="Q1" s="13" t="s">
        <v>40</v>
      </c>
    </row>
    <row r="2" ht="15.75">
      <c r="P2" s="19"/>
    </row>
    <row r="3" spans="1:16" ht="15.75">
      <c r="A3" s="21" t="s">
        <v>25</v>
      </c>
      <c r="B3" s="22"/>
      <c r="D3" s="22"/>
      <c r="E3" s="22"/>
      <c r="F3" s="22"/>
      <c r="G3" s="22"/>
      <c r="H3" s="22"/>
      <c r="I3" s="22"/>
      <c r="J3" s="22"/>
      <c r="K3" s="22"/>
      <c r="L3" s="23"/>
      <c r="M3" s="22"/>
      <c r="N3" s="23"/>
      <c r="O3" s="22"/>
      <c r="P3" s="19"/>
    </row>
    <row r="4" spans="1:15" s="25" customFormat="1" ht="16.5" thickBot="1">
      <c r="A4" s="19"/>
      <c r="B4" s="1"/>
      <c r="C4" s="13"/>
      <c r="D4" s="13" t="s">
        <v>33</v>
      </c>
      <c r="E4" s="13"/>
      <c r="F4" s="13" t="s">
        <v>34</v>
      </c>
      <c r="G4" s="13"/>
      <c r="H4" s="13" t="s">
        <v>35</v>
      </c>
      <c r="I4" s="13"/>
      <c r="J4" s="13" t="s">
        <v>36</v>
      </c>
      <c r="K4" s="13" t="s">
        <v>36</v>
      </c>
      <c r="L4" s="13" t="s">
        <v>37</v>
      </c>
      <c r="M4" s="13"/>
      <c r="N4" s="24" t="s">
        <v>38</v>
      </c>
      <c r="O4" s="13" t="s">
        <v>0</v>
      </c>
    </row>
    <row r="5" spans="1:17" s="25" customFormat="1" ht="15.75">
      <c r="A5" s="14" t="s">
        <v>1</v>
      </c>
      <c r="B5" s="15"/>
      <c r="C5" s="4"/>
      <c r="D5" s="4"/>
      <c r="E5" s="4"/>
      <c r="F5" s="4"/>
      <c r="G5" s="4"/>
      <c r="H5" s="4"/>
      <c r="I5" s="4"/>
      <c r="J5" s="9"/>
      <c r="K5" s="4"/>
      <c r="L5" s="4"/>
      <c r="M5" s="4"/>
      <c r="N5" s="4"/>
      <c r="O5" s="4"/>
      <c r="P5" s="4"/>
      <c r="Q5" s="4"/>
    </row>
    <row r="6" spans="1:17" s="42" customFormat="1" ht="15.75" customHeight="1">
      <c r="A6" s="37"/>
      <c r="B6" s="38" t="s">
        <v>5</v>
      </c>
      <c r="C6" s="39">
        <f>C9+C10</f>
        <v>153991</v>
      </c>
      <c r="D6" s="39">
        <f>D9+D10</f>
        <v>0</v>
      </c>
      <c r="E6" s="39">
        <f>C6+D6</f>
        <v>153991</v>
      </c>
      <c r="F6" s="39">
        <f>F9+F10</f>
        <v>2029078</v>
      </c>
      <c r="G6" s="39">
        <f>E6+F6</f>
        <v>2183069</v>
      </c>
      <c r="H6" s="39">
        <f>H9+H10</f>
        <v>0</v>
      </c>
      <c r="I6" s="39">
        <f>G6+H6</f>
        <v>2183069</v>
      </c>
      <c r="J6" s="40">
        <f>J9+J10</f>
        <v>15000000</v>
      </c>
      <c r="K6" s="39">
        <f>I6+J6</f>
        <v>17183069</v>
      </c>
      <c r="L6" s="41">
        <f>L9+L10</f>
        <v>-12176</v>
      </c>
      <c r="M6" s="39">
        <f>K6+L6</f>
        <v>17170893</v>
      </c>
      <c r="N6" s="41">
        <f>N9+N10</f>
        <v>0</v>
      </c>
      <c r="O6" s="39">
        <f>M6+N6</f>
        <v>17170893</v>
      </c>
      <c r="P6" s="41">
        <f>P9+P10</f>
        <v>0</v>
      </c>
      <c r="Q6" s="39">
        <f>O6+P6</f>
        <v>17170893</v>
      </c>
    </row>
    <row r="7" spans="1:17" s="42" customFormat="1" ht="15.75" customHeight="1">
      <c r="A7" s="43"/>
      <c r="B7" s="44" t="s">
        <v>46</v>
      </c>
      <c r="C7" s="45">
        <f>C17+C15+C22</f>
        <v>21259416</v>
      </c>
      <c r="D7" s="45">
        <f>D17+D15+D22</f>
        <v>0</v>
      </c>
      <c r="E7" s="39">
        <f aca="true" t="shared" si="0" ref="E7:E41">C7+D7</f>
        <v>21259416</v>
      </c>
      <c r="F7" s="45">
        <f>F17+F15+F22</f>
        <v>2029078</v>
      </c>
      <c r="G7" s="39">
        <f aca="true" t="shared" si="1" ref="G7:G41">E7+F7</f>
        <v>23288494</v>
      </c>
      <c r="H7" s="45">
        <f>H17+H15+H22</f>
        <v>900000</v>
      </c>
      <c r="I7" s="39">
        <f aca="true" t="shared" si="2" ref="I7:I41">G7+H7</f>
        <v>24188494</v>
      </c>
      <c r="J7" s="46">
        <f>J17+J15+J22</f>
        <v>21571000</v>
      </c>
      <c r="K7" s="39">
        <f aca="true" t="shared" si="3" ref="K7:K41">I7+J7</f>
        <v>45759494</v>
      </c>
      <c r="L7" s="47">
        <f>L17+L15+L22</f>
        <v>-14527</v>
      </c>
      <c r="M7" s="39">
        <f aca="true" t="shared" si="4" ref="M7:M41">K7+L7</f>
        <v>45744967</v>
      </c>
      <c r="N7" s="47">
        <f>N17+N15+N22</f>
        <v>100000</v>
      </c>
      <c r="O7" s="39">
        <f aca="true" t="shared" si="5" ref="O7:O41">M7+N7</f>
        <v>45844967</v>
      </c>
      <c r="P7" s="47">
        <f>P17+P15+P22</f>
        <v>0</v>
      </c>
      <c r="Q7" s="39">
        <f aca="true" t="shared" si="6" ref="Q7:Q16">O7+P7</f>
        <v>45844967</v>
      </c>
    </row>
    <row r="8" spans="1:17" s="25" customFormat="1" ht="15.75">
      <c r="A8" s="16" t="s">
        <v>2</v>
      </c>
      <c r="B8" s="26"/>
      <c r="C8" s="5"/>
      <c r="D8" s="5"/>
      <c r="E8" s="3">
        <f t="shared" si="0"/>
        <v>0</v>
      </c>
      <c r="F8" s="5"/>
      <c r="G8" s="3">
        <f t="shared" si="1"/>
        <v>0</v>
      </c>
      <c r="H8" s="5"/>
      <c r="I8" s="3">
        <f t="shared" si="2"/>
        <v>0</v>
      </c>
      <c r="J8" s="10"/>
      <c r="K8" s="3">
        <f t="shared" si="3"/>
        <v>0</v>
      </c>
      <c r="L8" s="5"/>
      <c r="M8" s="3">
        <f t="shared" si="4"/>
        <v>0</v>
      </c>
      <c r="N8" s="5"/>
      <c r="O8" s="3">
        <f t="shared" si="5"/>
        <v>0</v>
      </c>
      <c r="P8" s="5"/>
      <c r="Q8" s="3">
        <f t="shared" si="6"/>
        <v>0</v>
      </c>
    </row>
    <row r="9" spans="1:17" s="42" customFormat="1" ht="15.75" customHeight="1">
      <c r="A9" s="48"/>
      <c r="B9" s="49" t="s">
        <v>47</v>
      </c>
      <c r="C9" s="50">
        <v>80000</v>
      </c>
      <c r="D9" s="50">
        <v>0</v>
      </c>
      <c r="E9" s="39">
        <f t="shared" si="0"/>
        <v>80000</v>
      </c>
      <c r="F9" s="50">
        <v>0</v>
      </c>
      <c r="G9" s="39">
        <f t="shared" si="1"/>
        <v>80000</v>
      </c>
      <c r="H9" s="50">
        <v>0</v>
      </c>
      <c r="I9" s="39">
        <f t="shared" si="2"/>
        <v>80000</v>
      </c>
      <c r="J9" s="51">
        <v>0</v>
      </c>
      <c r="K9" s="39">
        <f t="shared" si="3"/>
        <v>80000</v>
      </c>
      <c r="L9" s="52">
        <v>0</v>
      </c>
      <c r="M9" s="39">
        <f t="shared" si="4"/>
        <v>80000</v>
      </c>
      <c r="N9" s="52">
        <v>0</v>
      </c>
      <c r="O9" s="39">
        <f t="shared" si="5"/>
        <v>80000</v>
      </c>
      <c r="P9" s="52">
        <v>0</v>
      </c>
      <c r="Q9" s="39">
        <f t="shared" si="6"/>
        <v>80000</v>
      </c>
    </row>
    <row r="10" spans="1:17" s="42" customFormat="1" ht="15.75" customHeight="1">
      <c r="A10" s="48"/>
      <c r="B10" s="49" t="s">
        <v>26</v>
      </c>
      <c r="C10" s="39">
        <f>C11+C13</f>
        <v>73991</v>
      </c>
      <c r="D10" s="39">
        <f>D11+D13</f>
        <v>0</v>
      </c>
      <c r="E10" s="39">
        <f t="shared" si="0"/>
        <v>73991</v>
      </c>
      <c r="F10" s="39">
        <f>F11+F13</f>
        <v>2029078</v>
      </c>
      <c r="G10" s="39">
        <f t="shared" si="1"/>
        <v>2103069</v>
      </c>
      <c r="H10" s="39">
        <f>H11+H13</f>
        <v>0</v>
      </c>
      <c r="I10" s="39">
        <f t="shared" si="2"/>
        <v>2103069</v>
      </c>
      <c r="J10" s="40">
        <f>J11+J13</f>
        <v>15000000</v>
      </c>
      <c r="K10" s="39">
        <f t="shared" si="3"/>
        <v>17103069</v>
      </c>
      <c r="L10" s="41">
        <f>L11+L13</f>
        <v>-12176</v>
      </c>
      <c r="M10" s="39">
        <f t="shared" si="4"/>
        <v>17090893</v>
      </c>
      <c r="N10" s="41">
        <f>N11+N13</f>
        <v>0</v>
      </c>
      <c r="O10" s="39">
        <f t="shared" si="5"/>
        <v>17090893</v>
      </c>
      <c r="P10" s="41">
        <f>P11+P13</f>
        <v>0</v>
      </c>
      <c r="Q10" s="39">
        <f t="shared" si="6"/>
        <v>17090893</v>
      </c>
    </row>
    <row r="11" spans="1:17" s="42" customFormat="1" ht="15.75" customHeight="1">
      <c r="A11" s="48"/>
      <c r="B11" s="53" t="s">
        <v>6</v>
      </c>
      <c r="C11" s="39">
        <v>0</v>
      </c>
      <c r="D11" s="39">
        <v>0</v>
      </c>
      <c r="E11" s="39">
        <f t="shared" si="0"/>
        <v>0</v>
      </c>
      <c r="F11" s="39">
        <v>2029078</v>
      </c>
      <c r="G11" s="39">
        <f t="shared" si="1"/>
        <v>2029078</v>
      </c>
      <c r="H11" s="39">
        <v>0</v>
      </c>
      <c r="I11" s="39">
        <f t="shared" si="2"/>
        <v>2029078</v>
      </c>
      <c r="J11" s="40">
        <v>15000000</v>
      </c>
      <c r="K11" s="39">
        <f t="shared" si="3"/>
        <v>17029078</v>
      </c>
      <c r="L11" s="41">
        <v>-12176</v>
      </c>
      <c r="M11" s="39">
        <f t="shared" si="4"/>
        <v>17016902</v>
      </c>
      <c r="N11" s="41">
        <v>0</v>
      </c>
      <c r="O11" s="39">
        <f t="shared" si="5"/>
        <v>17016902</v>
      </c>
      <c r="P11" s="41">
        <v>0</v>
      </c>
      <c r="Q11" s="39">
        <f t="shared" si="6"/>
        <v>17016902</v>
      </c>
    </row>
    <row r="12" spans="1:17" s="42" customFormat="1" ht="15.75" customHeight="1">
      <c r="A12" s="48"/>
      <c r="B12" s="53" t="s">
        <v>27</v>
      </c>
      <c r="C12" s="39">
        <v>0</v>
      </c>
      <c r="D12" s="39">
        <v>0</v>
      </c>
      <c r="E12" s="39">
        <f t="shared" si="0"/>
        <v>0</v>
      </c>
      <c r="F12" s="39">
        <v>0</v>
      </c>
      <c r="G12" s="39">
        <f t="shared" si="1"/>
        <v>0</v>
      </c>
      <c r="H12" s="39">
        <v>0</v>
      </c>
      <c r="I12" s="39">
        <f t="shared" si="2"/>
        <v>0</v>
      </c>
      <c r="J12" s="40">
        <v>0</v>
      </c>
      <c r="K12" s="39">
        <f t="shared" si="3"/>
        <v>0</v>
      </c>
      <c r="L12" s="41">
        <v>0</v>
      </c>
      <c r="M12" s="39">
        <f t="shared" si="4"/>
        <v>0</v>
      </c>
      <c r="N12" s="41">
        <v>0</v>
      </c>
      <c r="O12" s="39">
        <f t="shared" si="5"/>
        <v>0</v>
      </c>
      <c r="P12" s="41">
        <v>0</v>
      </c>
      <c r="Q12" s="39">
        <f t="shared" si="6"/>
        <v>0</v>
      </c>
    </row>
    <row r="13" spans="1:17" s="42" customFormat="1" ht="15.75" customHeight="1">
      <c r="A13" s="54"/>
      <c r="B13" s="55" t="s">
        <v>28</v>
      </c>
      <c r="C13" s="50">
        <v>73991</v>
      </c>
      <c r="D13" s="50">
        <v>0</v>
      </c>
      <c r="E13" s="39">
        <f t="shared" si="0"/>
        <v>73991</v>
      </c>
      <c r="F13" s="50">
        <v>0</v>
      </c>
      <c r="G13" s="39">
        <f t="shared" si="1"/>
        <v>73991</v>
      </c>
      <c r="H13" s="50">
        <v>0</v>
      </c>
      <c r="I13" s="39">
        <f t="shared" si="2"/>
        <v>73991</v>
      </c>
      <c r="J13" s="51">
        <v>0</v>
      </c>
      <c r="K13" s="39">
        <f t="shared" si="3"/>
        <v>73991</v>
      </c>
      <c r="L13" s="52">
        <v>0</v>
      </c>
      <c r="M13" s="39">
        <f t="shared" si="4"/>
        <v>73991</v>
      </c>
      <c r="N13" s="52">
        <v>0</v>
      </c>
      <c r="O13" s="39">
        <f t="shared" si="5"/>
        <v>73991</v>
      </c>
      <c r="P13" s="52">
        <v>0</v>
      </c>
      <c r="Q13" s="39">
        <f t="shared" si="6"/>
        <v>73991</v>
      </c>
    </row>
    <row r="14" spans="1:17" s="25" customFormat="1" ht="15.75">
      <c r="A14" s="17" t="s">
        <v>3</v>
      </c>
      <c r="B14" s="27"/>
      <c r="C14" s="6"/>
      <c r="D14" s="6"/>
      <c r="E14" s="3">
        <f t="shared" si="0"/>
        <v>0</v>
      </c>
      <c r="F14" s="6"/>
      <c r="G14" s="3">
        <f t="shared" si="1"/>
        <v>0</v>
      </c>
      <c r="H14" s="6"/>
      <c r="I14" s="3">
        <f t="shared" si="2"/>
        <v>0</v>
      </c>
      <c r="J14" s="11"/>
      <c r="K14" s="3">
        <f t="shared" si="3"/>
        <v>0</v>
      </c>
      <c r="L14" s="6"/>
      <c r="M14" s="3">
        <f t="shared" si="4"/>
        <v>0</v>
      </c>
      <c r="N14" s="6"/>
      <c r="O14" s="3">
        <f t="shared" si="5"/>
        <v>0</v>
      </c>
      <c r="P14" s="6"/>
      <c r="Q14" s="3">
        <f t="shared" si="6"/>
        <v>0</v>
      </c>
    </row>
    <row r="15" spans="1:17" s="42" customFormat="1" ht="15.75" customHeight="1">
      <c r="A15" s="56"/>
      <c r="B15" s="57" t="s">
        <v>7</v>
      </c>
      <c r="C15" s="58">
        <v>6634528</v>
      </c>
      <c r="D15" s="58">
        <v>0</v>
      </c>
      <c r="E15" s="39">
        <f t="shared" si="0"/>
        <v>6634528</v>
      </c>
      <c r="F15" s="58">
        <f>1760000-11555</f>
        <v>1748445</v>
      </c>
      <c r="G15" s="39">
        <f t="shared" si="1"/>
        <v>8382973</v>
      </c>
      <c r="H15" s="58">
        <v>600000</v>
      </c>
      <c r="I15" s="39">
        <f t="shared" si="2"/>
        <v>8982973</v>
      </c>
      <c r="J15" s="59">
        <v>0</v>
      </c>
      <c r="K15" s="39">
        <f t="shared" si="3"/>
        <v>8982973</v>
      </c>
      <c r="L15" s="60">
        <v>0</v>
      </c>
      <c r="M15" s="39">
        <f t="shared" si="4"/>
        <v>8982973</v>
      </c>
      <c r="N15" s="60">
        <v>0</v>
      </c>
      <c r="O15" s="39">
        <f t="shared" si="5"/>
        <v>8982973</v>
      </c>
      <c r="P15" s="60">
        <v>2000</v>
      </c>
      <c r="Q15" s="39">
        <f t="shared" si="6"/>
        <v>8984973</v>
      </c>
    </row>
    <row r="16" spans="1:17" s="42" customFormat="1" ht="15.75" customHeight="1">
      <c r="A16" s="61"/>
      <c r="B16" s="62" t="s">
        <v>8</v>
      </c>
      <c r="C16" s="63">
        <v>0</v>
      </c>
      <c r="D16" s="63">
        <v>0</v>
      </c>
      <c r="E16" s="39">
        <f t="shared" si="0"/>
        <v>0</v>
      </c>
      <c r="F16" s="63">
        <v>0</v>
      </c>
      <c r="G16" s="39">
        <f t="shared" si="1"/>
        <v>0</v>
      </c>
      <c r="H16" s="63">
        <v>0</v>
      </c>
      <c r="I16" s="39">
        <f t="shared" si="2"/>
        <v>0</v>
      </c>
      <c r="J16" s="64">
        <v>0</v>
      </c>
      <c r="K16" s="39">
        <f t="shared" si="3"/>
        <v>0</v>
      </c>
      <c r="L16" s="65">
        <v>0</v>
      </c>
      <c r="M16" s="39">
        <f t="shared" si="4"/>
        <v>0</v>
      </c>
      <c r="N16" s="65">
        <v>0</v>
      </c>
      <c r="O16" s="39">
        <f t="shared" si="5"/>
        <v>0</v>
      </c>
      <c r="P16" s="65">
        <v>0</v>
      </c>
      <c r="Q16" s="39">
        <f t="shared" si="6"/>
        <v>0</v>
      </c>
    </row>
    <row r="17" spans="1:17" s="42" customFormat="1" ht="15.75" customHeight="1">
      <c r="A17" s="61"/>
      <c r="B17" s="62" t="s">
        <v>9</v>
      </c>
      <c r="C17" s="63">
        <f>C18+C19+C20+C21</f>
        <v>11700000</v>
      </c>
      <c r="D17" s="63">
        <f>D18+D19+D20+D21</f>
        <v>0</v>
      </c>
      <c r="E17" s="39">
        <f t="shared" si="0"/>
        <v>11700000</v>
      </c>
      <c r="F17" s="63">
        <f>F18+F19+F20+F21</f>
        <v>21947</v>
      </c>
      <c r="G17" s="39">
        <f t="shared" si="1"/>
        <v>11721947</v>
      </c>
      <c r="H17" s="63">
        <f>H18+H19+H20+H21</f>
        <v>300000</v>
      </c>
      <c r="I17" s="39">
        <f t="shared" si="2"/>
        <v>12021947</v>
      </c>
      <c r="J17" s="64">
        <f>J18+J19+J20+J21</f>
        <v>21571000</v>
      </c>
      <c r="K17" s="39">
        <f t="shared" si="3"/>
        <v>33592947</v>
      </c>
      <c r="L17" s="65">
        <f>L18+L19+L20+L21</f>
        <v>0</v>
      </c>
      <c r="M17" s="39">
        <f t="shared" si="4"/>
        <v>33592947</v>
      </c>
      <c r="N17" s="65">
        <f>N18+N19+N20+N21</f>
        <v>100000</v>
      </c>
      <c r="O17" s="39">
        <f>M17+N17</f>
        <v>33692947</v>
      </c>
      <c r="P17" s="65">
        <f>P18+P19+P20+P21</f>
        <v>0</v>
      </c>
      <c r="Q17" s="39">
        <f>O17+P17</f>
        <v>33692947</v>
      </c>
    </row>
    <row r="18" spans="1:17" s="42" customFormat="1" ht="15.75" customHeight="1">
      <c r="A18" s="61"/>
      <c r="B18" s="66" t="s">
        <v>10</v>
      </c>
      <c r="C18" s="67">
        <v>0</v>
      </c>
      <c r="D18" s="67">
        <v>0</v>
      </c>
      <c r="E18" s="39">
        <f t="shared" si="0"/>
        <v>0</v>
      </c>
      <c r="F18" s="67">
        <f>10000+7679+4268</f>
        <v>21947</v>
      </c>
      <c r="G18" s="39">
        <f t="shared" si="1"/>
        <v>21947</v>
      </c>
      <c r="H18" s="67">
        <v>0</v>
      </c>
      <c r="I18" s="39">
        <f t="shared" si="2"/>
        <v>21947</v>
      </c>
      <c r="J18" s="68">
        <f>15000000+6000000</f>
        <v>21000000</v>
      </c>
      <c r="K18" s="39">
        <f t="shared" si="3"/>
        <v>21021947</v>
      </c>
      <c r="L18" s="69">
        <v>0</v>
      </c>
      <c r="M18" s="39">
        <f t="shared" si="4"/>
        <v>21021947</v>
      </c>
      <c r="N18" s="69">
        <v>0</v>
      </c>
      <c r="O18" s="39">
        <f t="shared" si="5"/>
        <v>21021947</v>
      </c>
      <c r="P18" s="69">
        <v>0</v>
      </c>
      <c r="Q18" s="39">
        <f aca="true" t="shared" si="7" ref="Q18:Q41">O18+P18</f>
        <v>21021947</v>
      </c>
    </row>
    <row r="19" spans="1:17" s="42" customFormat="1" ht="15.75" customHeight="1">
      <c r="A19" s="61"/>
      <c r="B19" s="70" t="s">
        <v>11</v>
      </c>
      <c r="C19" s="67">
        <v>0</v>
      </c>
      <c r="D19" s="67">
        <v>0</v>
      </c>
      <c r="E19" s="39">
        <f t="shared" si="0"/>
        <v>0</v>
      </c>
      <c r="F19" s="67">
        <v>0</v>
      </c>
      <c r="G19" s="39">
        <f t="shared" si="1"/>
        <v>0</v>
      </c>
      <c r="H19" s="67">
        <v>0</v>
      </c>
      <c r="I19" s="39">
        <f t="shared" si="2"/>
        <v>0</v>
      </c>
      <c r="J19" s="68">
        <v>0</v>
      </c>
      <c r="K19" s="39">
        <f t="shared" si="3"/>
        <v>0</v>
      </c>
      <c r="L19" s="69">
        <v>0</v>
      </c>
      <c r="M19" s="39">
        <f t="shared" si="4"/>
        <v>0</v>
      </c>
      <c r="N19" s="69">
        <v>0</v>
      </c>
      <c r="O19" s="39">
        <f t="shared" si="5"/>
        <v>0</v>
      </c>
      <c r="P19" s="69">
        <v>0</v>
      </c>
      <c r="Q19" s="39">
        <f t="shared" si="7"/>
        <v>0</v>
      </c>
    </row>
    <row r="20" spans="1:17" s="42" customFormat="1" ht="15.75" customHeight="1">
      <c r="A20" s="61"/>
      <c r="B20" s="66" t="s">
        <v>12</v>
      </c>
      <c r="C20" s="71">
        <v>0</v>
      </c>
      <c r="D20" s="71">
        <v>0</v>
      </c>
      <c r="E20" s="39">
        <f t="shared" si="0"/>
        <v>0</v>
      </c>
      <c r="F20" s="71">
        <v>0</v>
      </c>
      <c r="G20" s="39">
        <f t="shared" si="1"/>
        <v>0</v>
      </c>
      <c r="H20" s="71">
        <v>0</v>
      </c>
      <c r="I20" s="39">
        <f t="shared" si="2"/>
        <v>0</v>
      </c>
      <c r="J20" s="72">
        <v>0</v>
      </c>
      <c r="K20" s="39">
        <f t="shared" si="3"/>
        <v>0</v>
      </c>
      <c r="L20" s="73">
        <v>0</v>
      </c>
      <c r="M20" s="39">
        <f t="shared" si="4"/>
        <v>0</v>
      </c>
      <c r="N20" s="73">
        <v>0</v>
      </c>
      <c r="O20" s="39">
        <f t="shared" si="5"/>
        <v>0</v>
      </c>
      <c r="P20" s="73">
        <v>0</v>
      </c>
      <c r="Q20" s="39">
        <f t="shared" si="7"/>
        <v>0</v>
      </c>
    </row>
    <row r="21" spans="1:17" s="42" customFormat="1" ht="15.75" customHeight="1">
      <c r="A21" s="61"/>
      <c r="B21" s="66" t="s">
        <v>29</v>
      </c>
      <c r="C21" s="67">
        <v>11700000</v>
      </c>
      <c r="D21" s="67">
        <v>0</v>
      </c>
      <c r="E21" s="39">
        <f t="shared" si="0"/>
        <v>11700000</v>
      </c>
      <c r="F21" s="67">
        <v>0</v>
      </c>
      <c r="G21" s="39">
        <f t="shared" si="1"/>
        <v>11700000</v>
      </c>
      <c r="H21" s="67">
        <v>300000</v>
      </c>
      <c r="I21" s="39">
        <f t="shared" si="2"/>
        <v>12000000</v>
      </c>
      <c r="J21" s="68">
        <v>571000</v>
      </c>
      <c r="K21" s="39">
        <f t="shared" si="3"/>
        <v>12571000</v>
      </c>
      <c r="L21" s="69">
        <v>0</v>
      </c>
      <c r="M21" s="39">
        <f t="shared" si="4"/>
        <v>12571000</v>
      </c>
      <c r="N21" s="69">
        <v>100000</v>
      </c>
      <c r="O21" s="39">
        <f t="shared" si="5"/>
        <v>12671000</v>
      </c>
      <c r="P21" s="69">
        <v>0</v>
      </c>
      <c r="Q21" s="39">
        <f t="shared" si="7"/>
        <v>12671000</v>
      </c>
    </row>
    <row r="22" spans="1:17" s="42" customFormat="1" ht="15.75" customHeight="1">
      <c r="A22" s="61"/>
      <c r="B22" s="74" t="s">
        <v>13</v>
      </c>
      <c r="C22" s="63">
        <v>2924888</v>
      </c>
      <c r="D22" s="63">
        <v>0</v>
      </c>
      <c r="E22" s="39">
        <f t="shared" si="0"/>
        <v>2924888</v>
      </c>
      <c r="F22" s="63">
        <f>68760+5660+1110+73704+97897+11555</f>
        <v>258686</v>
      </c>
      <c r="G22" s="39">
        <f t="shared" si="1"/>
        <v>3183574</v>
      </c>
      <c r="H22" s="63">
        <v>0</v>
      </c>
      <c r="I22" s="39">
        <f t="shared" si="2"/>
        <v>3183574</v>
      </c>
      <c r="J22" s="64">
        <v>0</v>
      </c>
      <c r="K22" s="39">
        <f t="shared" si="3"/>
        <v>3183574</v>
      </c>
      <c r="L22" s="65">
        <v>-14527</v>
      </c>
      <c r="M22" s="39">
        <f t="shared" si="4"/>
        <v>3169047</v>
      </c>
      <c r="N22" s="65">
        <v>0</v>
      </c>
      <c r="O22" s="39">
        <f t="shared" si="5"/>
        <v>3169047</v>
      </c>
      <c r="P22" s="65">
        <v>-2000</v>
      </c>
      <c r="Q22" s="39">
        <f t="shared" si="7"/>
        <v>3167047</v>
      </c>
    </row>
    <row r="23" spans="1:17" s="25" customFormat="1" ht="15.75">
      <c r="A23" s="18" t="s">
        <v>14</v>
      </c>
      <c r="B23" s="28"/>
      <c r="C23" s="7"/>
      <c r="D23" s="7"/>
      <c r="E23" s="3">
        <f t="shared" si="0"/>
        <v>0</v>
      </c>
      <c r="F23" s="7"/>
      <c r="G23" s="3">
        <f t="shared" si="1"/>
        <v>0</v>
      </c>
      <c r="H23" s="7"/>
      <c r="I23" s="3">
        <f t="shared" si="2"/>
        <v>0</v>
      </c>
      <c r="J23" s="12"/>
      <c r="K23" s="3">
        <f t="shared" si="3"/>
        <v>0</v>
      </c>
      <c r="L23" s="7"/>
      <c r="M23" s="3">
        <f t="shared" si="4"/>
        <v>0</v>
      </c>
      <c r="N23" s="7"/>
      <c r="O23" s="3">
        <f t="shared" si="5"/>
        <v>0</v>
      </c>
      <c r="P23" s="7"/>
      <c r="Q23" s="3">
        <f t="shared" si="7"/>
        <v>0</v>
      </c>
    </row>
    <row r="24" spans="1:17" s="42" customFormat="1" ht="15.75" customHeight="1">
      <c r="A24" s="75"/>
      <c r="B24" s="49" t="s">
        <v>15</v>
      </c>
      <c r="C24" s="76">
        <v>314682</v>
      </c>
      <c r="D24" s="76">
        <f>168-105</f>
        <v>63</v>
      </c>
      <c r="E24" s="39">
        <f t="shared" si="0"/>
        <v>314745</v>
      </c>
      <c r="F24" s="76">
        <v>52349</v>
      </c>
      <c r="G24" s="39">
        <f t="shared" si="1"/>
        <v>367094</v>
      </c>
      <c r="H24" s="76">
        <v>0</v>
      </c>
      <c r="I24" s="39">
        <f t="shared" si="2"/>
        <v>367094</v>
      </c>
      <c r="J24" s="77">
        <v>0</v>
      </c>
      <c r="K24" s="39">
        <f t="shared" si="3"/>
        <v>367094</v>
      </c>
      <c r="L24" s="78">
        <f>-1583-8967</f>
        <v>-10550</v>
      </c>
      <c r="M24" s="39">
        <f t="shared" si="4"/>
        <v>356544</v>
      </c>
      <c r="N24" s="78">
        <v>0</v>
      </c>
      <c r="O24" s="39">
        <f t="shared" si="5"/>
        <v>356544</v>
      </c>
      <c r="P24" s="78">
        <v>0</v>
      </c>
      <c r="Q24" s="39">
        <f t="shared" si="7"/>
        <v>356544</v>
      </c>
    </row>
    <row r="25" spans="1:17" s="42" customFormat="1" ht="15.75" customHeight="1">
      <c r="A25" s="79"/>
      <c r="B25" s="49" t="s">
        <v>48</v>
      </c>
      <c r="C25" s="67">
        <v>107002</v>
      </c>
      <c r="D25" s="67">
        <f>42+15-26-10+66+6</f>
        <v>93</v>
      </c>
      <c r="E25" s="39">
        <f t="shared" si="0"/>
        <v>107095</v>
      </c>
      <c r="F25" s="67">
        <v>17797</v>
      </c>
      <c r="G25" s="39">
        <f t="shared" si="1"/>
        <v>124892</v>
      </c>
      <c r="H25" s="67">
        <v>0</v>
      </c>
      <c r="I25" s="39">
        <f t="shared" si="2"/>
        <v>124892</v>
      </c>
      <c r="J25" s="68">
        <v>0</v>
      </c>
      <c r="K25" s="39">
        <f t="shared" si="3"/>
        <v>124892</v>
      </c>
      <c r="L25" s="69">
        <f>-396-142-2241-807</f>
        <v>-3586</v>
      </c>
      <c r="M25" s="39">
        <f t="shared" si="4"/>
        <v>121306</v>
      </c>
      <c r="N25" s="69">
        <v>0</v>
      </c>
      <c r="O25" s="39">
        <f t="shared" si="5"/>
        <v>121306</v>
      </c>
      <c r="P25" s="69">
        <v>0</v>
      </c>
      <c r="Q25" s="39">
        <f t="shared" si="7"/>
        <v>121306</v>
      </c>
    </row>
    <row r="26" spans="1:17" s="42" customFormat="1" ht="15.75" customHeight="1">
      <c r="A26" s="75"/>
      <c r="B26" s="49" t="s">
        <v>16</v>
      </c>
      <c r="C26" s="80">
        <v>3096</v>
      </c>
      <c r="D26" s="80">
        <f>-1</f>
        <v>-1</v>
      </c>
      <c r="E26" s="39">
        <f t="shared" si="0"/>
        <v>3095</v>
      </c>
      <c r="F26" s="80">
        <v>509</v>
      </c>
      <c r="G26" s="39">
        <f t="shared" si="1"/>
        <v>3604</v>
      </c>
      <c r="H26" s="80">
        <v>0</v>
      </c>
      <c r="I26" s="39">
        <f t="shared" si="2"/>
        <v>3604</v>
      </c>
      <c r="J26" s="81">
        <v>0</v>
      </c>
      <c r="K26" s="39">
        <f t="shared" si="3"/>
        <v>3604</v>
      </c>
      <c r="L26" s="82">
        <f>-16-90</f>
        <v>-106</v>
      </c>
      <c r="M26" s="39">
        <f t="shared" si="4"/>
        <v>3498</v>
      </c>
      <c r="N26" s="82">
        <v>0</v>
      </c>
      <c r="O26" s="39">
        <f t="shared" si="5"/>
        <v>3498</v>
      </c>
      <c r="P26" s="82">
        <v>0</v>
      </c>
      <c r="Q26" s="39">
        <f t="shared" si="7"/>
        <v>3498</v>
      </c>
    </row>
    <row r="27" spans="1:17" s="42" customFormat="1" ht="15.75" customHeight="1">
      <c r="A27" s="75"/>
      <c r="B27" s="49" t="s">
        <v>17</v>
      </c>
      <c r="C27" s="80">
        <v>309474</v>
      </c>
      <c r="D27" s="80">
        <f>-105</f>
        <v>-105</v>
      </c>
      <c r="E27" s="39">
        <f t="shared" si="0"/>
        <v>309369</v>
      </c>
      <c r="F27" s="80">
        <v>50843</v>
      </c>
      <c r="G27" s="39">
        <f t="shared" si="1"/>
        <v>360212</v>
      </c>
      <c r="H27" s="80">
        <v>0</v>
      </c>
      <c r="I27" s="39">
        <f t="shared" si="2"/>
        <v>360212</v>
      </c>
      <c r="J27" s="81">
        <v>0</v>
      </c>
      <c r="K27" s="39">
        <f t="shared" si="3"/>
        <v>360212</v>
      </c>
      <c r="L27" s="82">
        <f>-1583-8967</f>
        <v>-10550</v>
      </c>
      <c r="M27" s="39">
        <f t="shared" si="4"/>
        <v>349662</v>
      </c>
      <c r="N27" s="82">
        <v>0</v>
      </c>
      <c r="O27" s="39">
        <f t="shared" si="5"/>
        <v>349662</v>
      </c>
      <c r="P27" s="82">
        <v>0</v>
      </c>
      <c r="Q27" s="39">
        <f t="shared" si="7"/>
        <v>349662</v>
      </c>
    </row>
    <row r="28" spans="1:17" s="42" customFormat="1" ht="30.75" customHeight="1">
      <c r="A28" s="75"/>
      <c r="B28" s="83" t="s">
        <v>49</v>
      </c>
      <c r="C28" s="84">
        <f>C29</f>
        <v>0</v>
      </c>
      <c r="D28" s="84">
        <f>D29</f>
        <v>0</v>
      </c>
      <c r="E28" s="39">
        <f t="shared" si="0"/>
        <v>0</v>
      </c>
      <c r="F28" s="84">
        <f>F29</f>
        <v>0</v>
      </c>
      <c r="G28" s="39">
        <f t="shared" si="1"/>
        <v>0</v>
      </c>
      <c r="H28" s="84">
        <f>H29</f>
        <v>0</v>
      </c>
      <c r="I28" s="39">
        <f t="shared" si="2"/>
        <v>0</v>
      </c>
      <c r="J28" s="85">
        <f>J29</f>
        <v>0</v>
      </c>
      <c r="K28" s="39">
        <f t="shared" si="3"/>
        <v>0</v>
      </c>
      <c r="L28" s="86">
        <f>L29</f>
        <v>0</v>
      </c>
      <c r="M28" s="39">
        <f t="shared" si="4"/>
        <v>0</v>
      </c>
      <c r="N28" s="86">
        <f>N29</f>
        <v>0</v>
      </c>
      <c r="O28" s="39">
        <f t="shared" si="5"/>
        <v>0</v>
      </c>
      <c r="P28" s="86">
        <f>P29</f>
        <v>0</v>
      </c>
      <c r="Q28" s="39">
        <f t="shared" si="7"/>
        <v>0</v>
      </c>
    </row>
    <row r="29" spans="1:17" s="42" customFormat="1" ht="15.75" customHeight="1">
      <c r="A29" s="75"/>
      <c r="B29" s="49" t="s">
        <v>18</v>
      </c>
      <c r="C29" s="80">
        <v>0</v>
      </c>
      <c r="D29" s="80">
        <v>0</v>
      </c>
      <c r="E29" s="39">
        <f t="shared" si="0"/>
        <v>0</v>
      </c>
      <c r="F29" s="80">
        <v>0</v>
      </c>
      <c r="G29" s="39">
        <f t="shared" si="1"/>
        <v>0</v>
      </c>
      <c r="H29" s="80">
        <v>0</v>
      </c>
      <c r="I29" s="39">
        <f t="shared" si="2"/>
        <v>0</v>
      </c>
      <c r="J29" s="81">
        <v>0</v>
      </c>
      <c r="K29" s="39">
        <f t="shared" si="3"/>
        <v>0</v>
      </c>
      <c r="L29" s="82">
        <v>0</v>
      </c>
      <c r="M29" s="39">
        <f t="shared" si="4"/>
        <v>0</v>
      </c>
      <c r="N29" s="82">
        <v>0</v>
      </c>
      <c r="O29" s="39">
        <f t="shared" si="5"/>
        <v>0</v>
      </c>
      <c r="P29" s="82">
        <v>0</v>
      </c>
      <c r="Q29" s="39">
        <f t="shared" si="7"/>
        <v>0</v>
      </c>
    </row>
    <row r="30" spans="1:17" s="42" customFormat="1" ht="15.75" customHeight="1">
      <c r="A30" s="75"/>
      <c r="B30" s="55" t="s">
        <v>50</v>
      </c>
      <c r="C30" s="80">
        <v>0</v>
      </c>
      <c r="D30" s="80">
        <v>0</v>
      </c>
      <c r="E30" s="39">
        <f t="shared" si="0"/>
        <v>0</v>
      </c>
      <c r="F30" s="80">
        <v>0</v>
      </c>
      <c r="G30" s="39">
        <f t="shared" si="1"/>
        <v>0</v>
      </c>
      <c r="H30" s="80">
        <v>0</v>
      </c>
      <c r="I30" s="39">
        <f t="shared" si="2"/>
        <v>0</v>
      </c>
      <c r="J30" s="81">
        <v>0</v>
      </c>
      <c r="K30" s="39">
        <f t="shared" si="3"/>
        <v>0</v>
      </c>
      <c r="L30" s="82">
        <v>0</v>
      </c>
      <c r="M30" s="39">
        <f t="shared" si="4"/>
        <v>0</v>
      </c>
      <c r="N30" s="82">
        <v>0</v>
      </c>
      <c r="O30" s="39">
        <f t="shared" si="5"/>
        <v>0</v>
      </c>
      <c r="P30" s="82">
        <v>0</v>
      </c>
      <c r="Q30" s="39">
        <f t="shared" si="7"/>
        <v>0</v>
      </c>
    </row>
    <row r="31" spans="1:17" s="42" customFormat="1" ht="15.75" customHeight="1">
      <c r="A31" s="75"/>
      <c r="B31" s="87" t="s">
        <v>51</v>
      </c>
      <c r="C31" s="80">
        <v>0</v>
      </c>
      <c r="D31" s="80">
        <v>0</v>
      </c>
      <c r="E31" s="39">
        <f t="shared" si="0"/>
        <v>0</v>
      </c>
      <c r="F31" s="80">
        <v>0</v>
      </c>
      <c r="G31" s="39">
        <f t="shared" si="1"/>
        <v>0</v>
      </c>
      <c r="H31" s="80">
        <v>0</v>
      </c>
      <c r="I31" s="39">
        <f t="shared" si="2"/>
        <v>0</v>
      </c>
      <c r="J31" s="81">
        <v>0</v>
      </c>
      <c r="K31" s="39">
        <f t="shared" si="3"/>
        <v>0</v>
      </c>
      <c r="L31" s="82">
        <v>0</v>
      </c>
      <c r="M31" s="39">
        <f t="shared" si="4"/>
        <v>0</v>
      </c>
      <c r="N31" s="82">
        <v>0</v>
      </c>
      <c r="O31" s="39">
        <f t="shared" si="5"/>
        <v>0</v>
      </c>
      <c r="P31" s="82">
        <v>0</v>
      </c>
      <c r="Q31" s="39">
        <f t="shared" si="7"/>
        <v>0</v>
      </c>
    </row>
    <row r="32" spans="1:17" s="42" customFormat="1" ht="15.75" customHeight="1">
      <c r="A32" s="75"/>
      <c r="B32" s="88" t="s">
        <v>52</v>
      </c>
      <c r="C32" s="80">
        <v>0</v>
      </c>
      <c r="D32" s="80">
        <v>0</v>
      </c>
      <c r="E32" s="39">
        <f t="shared" si="0"/>
        <v>0</v>
      </c>
      <c r="F32" s="80">
        <v>0</v>
      </c>
      <c r="G32" s="39">
        <f t="shared" si="1"/>
        <v>0</v>
      </c>
      <c r="H32" s="80">
        <v>0</v>
      </c>
      <c r="I32" s="39">
        <f t="shared" si="2"/>
        <v>0</v>
      </c>
      <c r="J32" s="81">
        <v>0</v>
      </c>
      <c r="K32" s="39">
        <f t="shared" si="3"/>
        <v>0</v>
      </c>
      <c r="L32" s="82">
        <v>0</v>
      </c>
      <c r="M32" s="39">
        <f t="shared" si="4"/>
        <v>0</v>
      </c>
      <c r="N32" s="82">
        <v>0</v>
      </c>
      <c r="O32" s="39">
        <f t="shared" si="5"/>
        <v>0</v>
      </c>
      <c r="P32" s="82">
        <v>0</v>
      </c>
      <c r="Q32" s="39">
        <f t="shared" si="7"/>
        <v>0</v>
      </c>
    </row>
    <row r="33" spans="1:17" s="42" customFormat="1" ht="15.75" customHeight="1">
      <c r="A33" s="75"/>
      <c r="B33" s="89" t="s">
        <v>53</v>
      </c>
      <c r="C33" s="80">
        <v>0</v>
      </c>
      <c r="D33" s="80">
        <v>0</v>
      </c>
      <c r="E33" s="39">
        <f t="shared" si="0"/>
        <v>0</v>
      </c>
      <c r="F33" s="80">
        <v>0</v>
      </c>
      <c r="G33" s="39">
        <f t="shared" si="1"/>
        <v>0</v>
      </c>
      <c r="H33" s="80">
        <v>0</v>
      </c>
      <c r="I33" s="39">
        <f t="shared" si="2"/>
        <v>0</v>
      </c>
      <c r="J33" s="81">
        <v>0</v>
      </c>
      <c r="K33" s="39">
        <f t="shared" si="3"/>
        <v>0</v>
      </c>
      <c r="L33" s="82">
        <v>0</v>
      </c>
      <c r="M33" s="39">
        <f t="shared" si="4"/>
        <v>0</v>
      </c>
      <c r="N33" s="82">
        <v>0</v>
      </c>
      <c r="O33" s="39">
        <f t="shared" si="5"/>
        <v>0</v>
      </c>
      <c r="P33" s="82">
        <v>0</v>
      </c>
      <c r="Q33" s="39">
        <f t="shared" si="7"/>
        <v>0</v>
      </c>
    </row>
    <row r="34" spans="1:17" s="42" customFormat="1" ht="15.75" customHeight="1">
      <c r="A34" s="75"/>
      <c r="B34" s="89" t="s">
        <v>19</v>
      </c>
      <c r="C34" s="90">
        <v>5100</v>
      </c>
      <c r="D34" s="90">
        <v>0</v>
      </c>
      <c r="E34" s="39">
        <f t="shared" si="0"/>
        <v>5100</v>
      </c>
      <c r="F34" s="90">
        <v>0</v>
      </c>
      <c r="G34" s="39">
        <f t="shared" si="1"/>
        <v>5100</v>
      </c>
      <c r="H34" s="90">
        <v>0</v>
      </c>
      <c r="I34" s="39">
        <f t="shared" si="2"/>
        <v>5100</v>
      </c>
      <c r="J34" s="91">
        <v>0</v>
      </c>
      <c r="K34" s="39">
        <f t="shared" si="3"/>
        <v>5100</v>
      </c>
      <c r="L34" s="92">
        <v>0</v>
      </c>
      <c r="M34" s="39">
        <f t="shared" si="4"/>
        <v>5100</v>
      </c>
      <c r="N34" s="92">
        <v>0</v>
      </c>
      <c r="O34" s="39">
        <f t="shared" si="5"/>
        <v>5100</v>
      </c>
      <c r="P34" s="92">
        <v>0</v>
      </c>
      <c r="Q34" s="39">
        <f t="shared" si="7"/>
        <v>5100</v>
      </c>
    </row>
    <row r="35" spans="1:17" s="42" customFormat="1" ht="15.75" customHeight="1">
      <c r="A35" s="75"/>
      <c r="B35" s="83" t="s">
        <v>20</v>
      </c>
      <c r="C35" s="93">
        <f>C36+C37</f>
        <v>27377</v>
      </c>
      <c r="D35" s="93">
        <f>D36+D37</f>
        <v>84</v>
      </c>
      <c r="E35" s="39">
        <f t="shared" si="0"/>
        <v>27461</v>
      </c>
      <c r="F35" s="93">
        <f>F36+F37</f>
        <v>2017523</v>
      </c>
      <c r="G35" s="39">
        <f t="shared" si="1"/>
        <v>2044984</v>
      </c>
      <c r="H35" s="93">
        <f>H36+H37</f>
        <v>0</v>
      </c>
      <c r="I35" s="39">
        <f t="shared" si="2"/>
        <v>2044984</v>
      </c>
      <c r="J35" s="94">
        <f>J36+J37</f>
        <v>21000000</v>
      </c>
      <c r="K35" s="39">
        <f t="shared" si="3"/>
        <v>23044984</v>
      </c>
      <c r="L35" s="95">
        <f>L36+L37</f>
        <v>-14325</v>
      </c>
      <c r="M35" s="39">
        <f t="shared" si="4"/>
        <v>23030659</v>
      </c>
      <c r="N35" s="95">
        <f>N36+N37</f>
        <v>0</v>
      </c>
      <c r="O35" s="39">
        <f t="shared" si="5"/>
        <v>23030659</v>
      </c>
      <c r="P35" s="95">
        <f>P36+P37</f>
        <v>0</v>
      </c>
      <c r="Q35" s="39">
        <f t="shared" si="7"/>
        <v>23030659</v>
      </c>
    </row>
    <row r="36" spans="1:17" s="42" customFormat="1" ht="15.75" customHeight="1">
      <c r="A36" s="75"/>
      <c r="B36" s="89" t="s">
        <v>21</v>
      </c>
      <c r="C36" s="93">
        <v>27377</v>
      </c>
      <c r="D36" s="93">
        <f>-142+226</f>
        <v>84</v>
      </c>
      <c r="E36" s="39">
        <f t="shared" si="0"/>
        <v>27461</v>
      </c>
      <c r="F36" s="93">
        <v>-11555</v>
      </c>
      <c r="G36" s="39">
        <f t="shared" si="1"/>
        <v>15906</v>
      </c>
      <c r="H36" s="93">
        <v>0</v>
      </c>
      <c r="I36" s="39">
        <f t="shared" si="2"/>
        <v>15906</v>
      </c>
      <c r="J36" s="94">
        <v>6000000</v>
      </c>
      <c r="K36" s="39">
        <f t="shared" si="3"/>
        <v>6015906</v>
      </c>
      <c r="L36" s="96">
        <v>-2149</v>
      </c>
      <c r="M36" s="39">
        <f t="shared" si="4"/>
        <v>6013757</v>
      </c>
      <c r="N36" s="96">
        <v>0</v>
      </c>
      <c r="O36" s="39">
        <f t="shared" si="5"/>
        <v>6013757</v>
      </c>
      <c r="P36" s="96">
        <v>0</v>
      </c>
      <c r="Q36" s="39">
        <f t="shared" si="7"/>
        <v>6013757</v>
      </c>
    </row>
    <row r="37" spans="1:17" s="42" customFormat="1" ht="15.75" customHeight="1">
      <c r="A37" s="75"/>
      <c r="B37" s="88" t="s">
        <v>22</v>
      </c>
      <c r="C37" s="97">
        <v>0</v>
      </c>
      <c r="D37" s="97">
        <v>0</v>
      </c>
      <c r="E37" s="39">
        <f t="shared" si="0"/>
        <v>0</v>
      </c>
      <c r="F37" s="97">
        <v>2029078</v>
      </c>
      <c r="G37" s="39">
        <f t="shared" si="1"/>
        <v>2029078</v>
      </c>
      <c r="H37" s="97">
        <v>0</v>
      </c>
      <c r="I37" s="39">
        <f t="shared" si="2"/>
        <v>2029078</v>
      </c>
      <c r="J37" s="98">
        <v>15000000</v>
      </c>
      <c r="K37" s="39">
        <f t="shared" si="3"/>
        <v>17029078</v>
      </c>
      <c r="L37" s="99">
        <v>-12176</v>
      </c>
      <c r="M37" s="39">
        <f t="shared" si="4"/>
        <v>17016902</v>
      </c>
      <c r="N37" s="99">
        <v>0</v>
      </c>
      <c r="O37" s="39">
        <f t="shared" si="5"/>
        <v>17016902</v>
      </c>
      <c r="P37" s="99">
        <v>0</v>
      </c>
      <c r="Q37" s="39">
        <f t="shared" si="7"/>
        <v>17016902</v>
      </c>
    </row>
    <row r="38" spans="1:18" s="42" customFormat="1" ht="30" customHeight="1">
      <c r="A38" s="75"/>
      <c r="B38" s="83" t="s">
        <v>30</v>
      </c>
      <c r="C38" s="100">
        <f>C39+C40</f>
        <v>0</v>
      </c>
      <c r="D38" s="100">
        <f>D39+D40</f>
        <v>0</v>
      </c>
      <c r="E38" s="101">
        <f t="shared" si="0"/>
        <v>0</v>
      </c>
      <c r="F38" s="100">
        <f>F39+F40</f>
        <v>0</v>
      </c>
      <c r="G38" s="101">
        <f t="shared" si="1"/>
        <v>0</v>
      </c>
      <c r="H38" s="100">
        <f>H39+H40</f>
        <v>0</v>
      </c>
      <c r="I38" s="101">
        <f t="shared" si="2"/>
        <v>0</v>
      </c>
      <c r="J38" s="102">
        <f>J39+J40</f>
        <v>0</v>
      </c>
      <c r="K38" s="101">
        <f t="shared" si="3"/>
        <v>0</v>
      </c>
      <c r="L38" s="103">
        <f>L39+L40</f>
        <v>0</v>
      </c>
      <c r="M38" s="101">
        <f t="shared" si="4"/>
        <v>0</v>
      </c>
      <c r="N38" s="103">
        <f>N39+N40</f>
        <v>0</v>
      </c>
      <c r="O38" s="101">
        <f t="shared" si="5"/>
        <v>0</v>
      </c>
      <c r="P38" s="103">
        <f>P39+P40</f>
        <v>0</v>
      </c>
      <c r="Q38" s="101">
        <f t="shared" si="7"/>
        <v>0</v>
      </c>
      <c r="R38" s="104"/>
    </row>
    <row r="39" spans="1:17" s="42" customFormat="1" ht="15.75" customHeight="1">
      <c r="A39" s="75"/>
      <c r="B39" s="89" t="s">
        <v>21</v>
      </c>
      <c r="C39" s="93">
        <v>0</v>
      </c>
      <c r="D39" s="93">
        <v>0</v>
      </c>
      <c r="E39" s="39">
        <f t="shared" si="0"/>
        <v>0</v>
      </c>
      <c r="F39" s="93">
        <v>0</v>
      </c>
      <c r="G39" s="39">
        <f t="shared" si="1"/>
        <v>0</v>
      </c>
      <c r="H39" s="93">
        <v>0</v>
      </c>
      <c r="I39" s="39">
        <f t="shared" si="2"/>
        <v>0</v>
      </c>
      <c r="J39" s="94">
        <v>0</v>
      </c>
      <c r="K39" s="39">
        <f t="shared" si="3"/>
        <v>0</v>
      </c>
      <c r="L39" s="96">
        <v>0</v>
      </c>
      <c r="M39" s="39">
        <f t="shared" si="4"/>
        <v>0</v>
      </c>
      <c r="N39" s="96">
        <v>0</v>
      </c>
      <c r="O39" s="39">
        <f t="shared" si="5"/>
        <v>0</v>
      </c>
      <c r="P39" s="96">
        <v>0</v>
      </c>
      <c r="Q39" s="39">
        <f t="shared" si="7"/>
        <v>0</v>
      </c>
    </row>
    <row r="40" spans="1:17" s="42" customFormat="1" ht="15.75" customHeight="1">
      <c r="A40" s="75"/>
      <c r="B40" s="88" t="s">
        <v>31</v>
      </c>
      <c r="C40" s="97">
        <v>0</v>
      </c>
      <c r="D40" s="97">
        <v>0</v>
      </c>
      <c r="E40" s="39">
        <f t="shared" si="0"/>
        <v>0</v>
      </c>
      <c r="F40" s="97">
        <v>0</v>
      </c>
      <c r="G40" s="39">
        <f t="shared" si="1"/>
        <v>0</v>
      </c>
      <c r="H40" s="97">
        <v>0</v>
      </c>
      <c r="I40" s="39">
        <f t="shared" si="2"/>
        <v>0</v>
      </c>
      <c r="J40" s="98">
        <v>0</v>
      </c>
      <c r="K40" s="39">
        <f t="shared" si="3"/>
        <v>0</v>
      </c>
      <c r="L40" s="99">
        <v>0</v>
      </c>
      <c r="M40" s="39">
        <f t="shared" si="4"/>
        <v>0</v>
      </c>
      <c r="N40" s="99">
        <v>0</v>
      </c>
      <c r="O40" s="39">
        <f t="shared" si="5"/>
        <v>0</v>
      </c>
      <c r="P40" s="99">
        <v>0</v>
      </c>
      <c r="Q40" s="39">
        <f t="shared" si="7"/>
        <v>0</v>
      </c>
    </row>
    <row r="41" spans="1:17" s="42" customFormat="1" ht="15.75" customHeight="1" thickBot="1">
      <c r="A41" s="105"/>
      <c r="B41" s="106" t="s">
        <v>23</v>
      </c>
      <c r="C41" s="107">
        <v>278378</v>
      </c>
      <c r="D41" s="107">
        <v>0</v>
      </c>
      <c r="E41" s="108">
        <f t="shared" si="0"/>
        <v>278378</v>
      </c>
      <c r="F41" s="107">
        <f>1760000+97897+66469-11555</f>
        <v>1912811</v>
      </c>
      <c r="G41" s="108">
        <f t="shared" si="1"/>
        <v>2191189</v>
      </c>
      <c r="H41" s="107">
        <v>0</v>
      </c>
      <c r="I41" s="108">
        <f t="shared" si="2"/>
        <v>2191189</v>
      </c>
      <c r="J41" s="109">
        <v>0</v>
      </c>
      <c r="K41" s="108">
        <f t="shared" si="3"/>
        <v>2191189</v>
      </c>
      <c r="L41" s="110">
        <v>0</v>
      </c>
      <c r="M41" s="108">
        <f t="shared" si="4"/>
        <v>2191189</v>
      </c>
      <c r="N41" s="110">
        <v>0</v>
      </c>
      <c r="O41" s="108">
        <f t="shared" si="5"/>
        <v>2191189</v>
      </c>
      <c r="P41" s="110">
        <v>2000</v>
      </c>
      <c r="Q41" s="108">
        <f t="shared" si="7"/>
        <v>2193189</v>
      </c>
    </row>
    <row r="42" spans="1:17" s="25" customFormat="1" ht="7.5" customHeight="1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1"/>
      <c r="N42" s="32"/>
      <c r="O42" s="31"/>
      <c r="P42" s="32"/>
      <c r="Q42" s="31"/>
    </row>
    <row r="43" spans="1:16" s="34" customFormat="1" ht="13.5">
      <c r="A43" s="33" t="s">
        <v>41</v>
      </c>
      <c r="L43" s="35"/>
      <c r="N43" s="35"/>
      <c r="P43" s="35"/>
    </row>
    <row r="44" spans="1:16" s="34" customFormat="1" ht="13.5">
      <c r="A44" s="33" t="s">
        <v>42</v>
      </c>
      <c r="L44" s="35"/>
      <c r="N44" s="35"/>
      <c r="P44" s="35"/>
    </row>
    <row r="45" spans="1:16" s="34" customFormat="1" ht="13.5">
      <c r="A45" s="36" t="s">
        <v>43</v>
      </c>
      <c r="L45" s="35"/>
      <c r="N45" s="35"/>
      <c r="P45" s="35"/>
    </row>
    <row r="46" spans="1:16" s="34" customFormat="1" ht="13.5">
      <c r="A46" s="36" t="s">
        <v>44</v>
      </c>
      <c r="L46" s="35"/>
      <c r="N46" s="35"/>
      <c r="P46" s="35"/>
    </row>
    <row r="47" spans="1:16" s="34" customFormat="1" ht="13.5">
      <c r="A47" s="36" t="s">
        <v>45</v>
      </c>
      <c r="L47" s="35"/>
      <c r="N47" s="35"/>
      <c r="P47" s="35"/>
    </row>
    <row r="49" ht="15.75">
      <c r="B49" s="19" t="s">
        <v>24</v>
      </c>
    </row>
    <row r="50" ht="15.75">
      <c r="B50" s="19" t="s">
        <v>32</v>
      </c>
    </row>
  </sheetData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Němcová Zdeňka, Ing.;410;225131196</cp:lastModifiedBy>
  <cp:lastPrinted>2013-01-09T12:43:41Z</cp:lastPrinted>
  <dcterms:created xsi:type="dcterms:W3CDTF">2006-07-25T08:14:43Z</dcterms:created>
  <dcterms:modified xsi:type="dcterms:W3CDTF">2013-01-09T12:44:59Z</dcterms:modified>
  <cp:category/>
  <cp:version/>
  <cp:contentType/>
  <cp:contentStatus/>
</cp:coreProperties>
</file>